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imulador PRICE carência 36 m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<sst xmlns="http://schemas.openxmlformats.org/spreadsheetml/2006/main" count="59" uniqueCount="16">
  <si>
    <t xml:space="preserve">Valor financiado</t>
  </si>
  <si>
    <t xml:space="preserve">Taxa de juros</t>
  </si>
  <si>
    <t xml:space="preserve">Bônus</t>
  </si>
  <si>
    <t xml:space="preserve">Parcelas</t>
  </si>
  <si>
    <t xml:space="preserve">Carência (meses)</t>
  </si>
  <si>
    <t xml:space="preserve">SISTEMA PRICE - Parcelas Constantes</t>
  </si>
  <si>
    <t xml:space="preserve">ano</t>
  </si>
  <si>
    <t xml:space="preserve">amortização de capital</t>
  </si>
  <si>
    <t xml:space="preserve">juros</t>
  </si>
  <si>
    <t xml:space="preserve">amortização</t>
  </si>
  <si>
    <t xml:space="preserve">bônus</t>
  </si>
  <si>
    <t xml:space="preserve">parcela</t>
  </si>
  <si>
    <t xml:space="preserve">saldo devedor</t>
  </si>
  <si>
    <t xml:space="preserve">ATER</t>
  </si>
  <si>
    <t xml:space="preserve">contratação</t>
  </si>
  <si>
    <t xml:space="preserve">carência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</si>
</sst>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(* #,##0.00_);_(* \(#,##0.00\);_(* \-??_);_(@_)"/>
    <numFmt numFmtId="166" formatCode="#,##0.00"/>
    <numFmt numFmtId="167" formatCode="0.0%"/>
    <numFmt numFmtId="168" formatCode="#,##0.00_);\(#,##0.00\)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FFCC99"/>
        <bgColor rgb="FFDBDBDB"/>
      </patternFill>
    </fill>
    <fill>
      <patternFill patternType="solid">
        <fgColor rgb="FFDBDBDB"/>
        <bgColor rgb="FFBDD7EE"/>
      </patternFill>
    </fill>
    <fill>
      <patternFill patternType="solid">
        <fgColor rgb="FFBDD7EE"/>
        <bgColor rgb="FFDBDBDB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7C7C7C"/>
        <bgColor rgb="FF666699"/>
      </patternFill>
    </fill>
    <fill>
      <patternFill patternType="solid">
        <fgColor rgb="FF8497B0"/>
        <bgColor rgb="FF7C7C7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7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7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9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1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C7C7C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BFBFB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36"/>
  <sheetViews>
    <sheetView showFormulas="false" showGridLines="true" showRowColHeaders="true" showZeros="true" rightToLeft="false" tabSelected="true" showOutlineSymbols="true" defaultGridColor="true" view="normal" topLeftCell="A1" colorId="64" zoomScale="112" zoomScaleNormal="112" zoomScalePageLayoutView="100" workbookViewId="0">
      <selection pane="topLeft" activeCell="H14" activeCellId="0" sqref="H14"/>
    </sheetView>
  </sheetViews>
  <sheetFormatPr defaultColWidth="9.1484375" defaultRowHeight="11.1" zeroHeight="false" outlineLevelRow="0" outlineLevelCol="0"/>
  <cols>
    <col collapsed="false" customWidth="true" hidden="false" outlineLevel="0" max="1" min="1" style="1" width="3.57"/>
    <col collapsed="false" customWidth="true" hidden="false" outlineLevel="0" max="2" min="2" style="1" width="18.13"/>
    <col collapsed="false" customWidth="true" hidden="false" outlineLevel="0" max="3" min="3" style="1" width="12.86"/>
    <col collapsed="false" customWidth="true" hidden="false" outlineLevel="0" max="6" min="4" style="1" width="10.29"/>
    <col collapsed="false" customWidth="true" hidden="false" outlineLevel="0" max="8" min="7" style="2" width="13.57"/>
    <col collapsed="false" customWidth="true" hidden="true" outlineLevel="0" max="10" min="9" style="0" width="11.52"/>
    <col collapsed="false" customWidth="true" hidden="true" outlineLevel="0" max="11" min="11" style="0" width="17.41"/>
    <col collapsed="false" customWidth="true" hidden="true" outlineLevel="0" max="12" min="12" style="0" width="9"/>
    <col collapsed="false" customWidth="true" hidden="true" outlineLevel="0" max="13" min="13" style="0" width="9.85"/>
    <col collapsed="false" customWidth="true" hidden="true" outlineLevel="0" max="14" min="14" style="0" width="9.29"/>
    <col collapsed="false" customWidth="true" hidden="true" outlineLevel="0" max="16" min="15" style="0" width="9.85"/>
    <col collapsed="false" customWidth="true" hidden="false" outlineLevel="0" max="257" min="257" style="0" width="3.57"/>
    <col collapsed="false" customWidth="true" hidden="false" outlineLevel="0" max="258" min="258" style="0" width="18.13"/>
    <col collapsed="false" customWidth="true" hidden="false" outlineLevel="0" max="259" min="259" style="0" width="12.86"/>
    <col collapsed="false" customWidth="true" hidden="false" outlineLevel="0" max="262" min="260" style="0" width="10.29"/>
    <col collapsed="false" customWidth="true" hidden="false" outlineLevel="0" max="264" min="263" style="0" width="13.57"/>
    <col collapsed="false" customWidth="true" hidden="true" outlineLevel="0" max="272" min="265" style="0" width="11.52"/>
    <col collapsed="false" customWidth="true" hidden="false" outlineLevel="0" max="513" min="513" style="0" width="3.57"/>
    <col collapsed="false" customWidth="true" hidden="false" outlineLevel="0" max="514" min="514" style="0" width="18.13"/>
    <col collapsed="false" customWidth="true" hidden="false" outlineLevel="0" max="515" min="515" style="0" width="12.86"/>
    <col collapsed="false" customWidth="true" hidden="false" outlineLevel="0" max="518" min="516" style="0" width="10.29"/>
    <col collapsed="false" customWidth="true" hidden="false" outlineLevel="0" max="520" min="519" style="0" width="13.57"/>
    <col collapsed="false" customWidth="true" hidden="true" outlineLevel="0" max="528" min="521" style="0" width="11.52"/>
    <col collapsed="false" customWidth="true" hidden="false" outlineLevel="0" max="769" min="769" style="0" width="3.57"/>
    <col collapsed="false" customWidth="true" hidden="false" outlineLevel="0" max="770" min="770" style="0" width="18.13"/>
    <col collapsed="false" customWidth="true" hidden="false" outlineLevel="0" max="771" min="771" style="0" width="12.86"/>
    <col collapsed="false" customWidth="true" hidden="false" outlineLevel="0" max="774" min="772" style="0" width="10.29"/>
    <col collapsed="false" customWidth="true" hidden="false" outlineLevel="0" max="776" min="775" style="0" width="13.57"/>
    <col collapsed="false" customWidth="true" hidden="true" outlineLevel="0" max="784" min="777" style="0" width="11.52"/>
  </cols>
  <sheetData>
    <row r="1" customFormat="false" ht="11.1" hidden="false" customHeight="true" outlineLevel="0" collapsed="false">
      <c r="A1" s="3" t="s">
        <v>0</v>
      </c>
      <c r="B1" s="3"/>
      <c r="C1" s="3"/>
      <c r="D1" s="4" t="n">
        <v>140000</v>
      </c>
      <c r="E1" s="2"/>
      <c r="F1" s="2"/>
      <c r="J1" s="3" t="s">
        <v>0</v>
      </c>
      <c r="K1" s="3"/>
      <c r="L1" s="3"/>
      <c r="M1" s="4" t="n">
        <v>80000</v>
      </c>
      <c r="N1" s="2"/>
      <c r="O1" s="2"/>
      <c r="P1" s="2"/>
    </row>
    <row r="2" customFormat="false" ht="11.1" hidden="false" customHeight="true" outlineLevel="0" collapsed="false">
      <c r="A2" s="3" t="s">
        <v>1</v>
      </c>
      <c r="B2" s="3"/>
      <c r="C2" s="3"/>
      <c r="D2" s="5" t="n">
        <v>0.025</v>
      </c>
      <c r="E2" s="2"/>
      <c r="F2" s="2"/>
      <c r="J2" s="3" t="s">
        <v>1</v>
      </c>
      <c r="K2" s="3"/>
      <c r="L2" s="3"/>
      <c r="M2" s="5" t="n">
        <v>0.005</v>
      </c>
      <c r="N2" s="2"/>
      <c r="O2" s="2"/>
      <c r="P2" s="2"/>
    </row>
    <row r="3" customFormat="false" ht="11.1" hidden="false" customHeight="true" outlineLevel="0" collapsed="false">
      <c r="A3" s="3" t="s">
        <v>2</v>
      </c>
      <c r="B3" s="3"/>
      <c r="C3" s="3"/>
      <c r="D3" s="6" t="n">
        <v>0.2</v>
      </c>
      <c r="E3" s="2"/>
      <c r="F3" s="2"/>
      <c r="J3" s="3" t="s">
        <v>2</v>
      </c>
      <c r="K3" s="3"/>
      <c r="L3" s="3"/>
      <c r="M3" s="6" t="n">
        <v>0.4</v>
      </c>
      <c r="N3" s="2"/>
      <c r="O3" s="2"/>
      <c r="P3" s="2"/>
    </row>
    <row r="4" customFormat="false" ht="11.1" hidden="false" customHeight="true" outlineLevel="0" collapsed="false">
      <c r="A4" s="3" t="s">
        <v>3</v>
      </c>
      <c r="B4" s="3"/>
      <c r="C4" s="3"/>
      <c r="D4" s="6" t="n">
        <v>22</v>
      </c>
      <c r="E4" s="2"/>
      <c r="F4" s="2"/>
      <c r="J4" s="3" t="s">
        <v>3</v>
      </c>
      <c r="K4" s="3"/>
      <c r="L4" s="3"/>
      <c r="M4" s="6" t="n">
        <v>22</v>
      </c>
      <c r="N4" s="2"/>
      <c r="O4" s="2"/>
      <c r="P4" s="2"/>
    </row>
    <row r="5" customFormat="false" ht="11.1" hidden="false" customHeight="true" outlineLevel="0" collapsed="false">
      <c r="A5" s="3" t="s">
        <v>4</v>
      </c>
      <c r="B5" s="3"/>
      <c r="C5" s="3"/>
      <c r="D5" s="6" t="n">
        <v>36</v>
      </c>
      <c r="E5" s="2"/>
      <c r="F5" s="2"/>
      <c r="J5" s="3" t="s">
        <v>4</v>
      </c>
      <c r="K5" s="3"/>
      <c r="L5" s="3"/>
      <c r="M5" s="6" t="n">
        <v>36</v>
      </c>
      <c r="N5" s="2"/>
      <c r="O5" s="2"/>
      <c r="P5" s="2"/>
    </row>
    <row r="6" customFormat="false" ht="11.1" hidden="false" customHeight="true" outlineLevel="0" collapsed="false">
      <c r="F6" s="2"/>
      <c r="J6" s="1"/>
      <c r="K6" s="1"/>
      <c r="L6" s="1"/>
      <c r="M6" s="1"/>
      <c r="N6" s="1"/>
      <c r="O6" s="2"/>
      <c r="P6" s="2"/>
    </row>
    <row r="7" customFormat="false" ht="11.1" hidden="false" customHeight="true" outlineLevel="0" collapsed="false">
      <c r="J7" s="1"/>
      <c r="K7" s="1"/>
      <c r="L7" s="1"/>
      <c r="M7" s="1"/>
      <c r="N7" s="1"/>
      <c r="O7" s="1"/>
      <c r="P7" s="2"/>
    </row>
    <row r="8" customFormat="false" ht="11.1" hidden="false" customHeight="true" outlineLevel="0" collapsed="false">
      <c r="A8" s="7" t="s">
        <v>5</v>
      </c>
      <c r="B8" s="7"/>
      <c r="C8" s="7"/>
      <c r="D8" s="7"/>
      <c r="E8" s="7"/>
      <c r="F8" s="7"/>
      <c r="G8" s="7"/>
      <c r="H8" s="7"/>
      <c r="J8" s="7" t="s">
        <v>5</v>
      </c>
      <c r="K8" s="7"/>
      <c r="L8" s="7"/>
      <c r="M8" s="7"/>
      <c r="N8" s="7"/>
      <c r="O8" s="7"/>
      <c r="P8" s="7"/>
    </row>
    <row r="9" customFormat="false" ht="11.1" hidden="false" customHeight="true" outlineLevel="0" collapsed="false">
      <c r="A9" s="8" t="s">
        <v>6</v>
      </c>
      <c r="B9" s="8" t="s">
        <v>7</v>
      </c>
      <c r="C9" s="8" t="s">
        <v>8</v>
      </c>
      <c r="D9" s="9" t="s">
        <v>9</v>
      </c>
      <c r="E9" s="10" t="s">
        <v>10</v>
      </c>
      <c r="F9" s="11" t="s">
        <v>11</v>
      </c>
      <c r="G9" s="8" t="s">
        <v>12</v>
      </c>
      <c r="H9" s="8" t="s">
        <v>13</v>
      </c>
      <c r="J9" s="8" t="s">
        <v>6</v>
      </c>
      <c r="K9" s="8" t="s">
        <v>7</v>
      </c>
      <c r="L9" s="8" t="s">
        <v>8</v>
      </c>
      <c r="M9" s="9" t="s">
        <v>9</v>
      </c>
      <c r="N9" s="10" t="s">
        <v>10</v>
      </c>
      <c r="O9" s="11" t="s">
        <v>11</v>
      </c>
      <c r="P9" s="8" t="s">
        <v>12</v>
      </c>
    </row>
    <row r="10" customFormat="false" ht="11.1" hidden="false" customHeight="true" outlineLevel="0" collapsed="false">
      <c r="A10" s="12" t="n">
        <v>0</v>
      </c>
      <c r="B10" s="13" t="s">
        <v>14</v>
      </c>
      <c r="C10" s="12"/>
      <c r="D10" s="13" t="s">
        <v>14</v>
      </c>
      <c r="E10" s="13" t="s">
        <v>14</v>
      </c>
      <c r="F10" s="13" t="s">
        <v>14</v>
      </c>
      <c r="G10" s="14" t="n">
        <f aca="false">D1+H10</f>
        <v>140000</v>
      </c>
      <c r="H10" s="14"/>
      <c r="J10" s="12" t="n">
        <v>0</v>
      </c>
      <c r="K10" s="13" t="s">
        <v>14</v>
      </c>
      <c r="L10" s="12"/>
      <c r="M10" s="13" t="s">
        <v>14</v>
      </c>
      <c r="N10" s="13" t="s">
        <v>14</v>
      </c>
      <c r="O10" s="13" t="s">
        <v>14</v>
      </c>
      <c r="P10" s="14" t="n">
        <f aca="false">M1</f>
        <v>80000</v>
      </c>
    </row>
    <row r="11" customFormat="false" ht="11.1" hidden="false" customHeight="true" outlineLevel="0" collapsed="false">
      <c r="A11" s="12" t="n">
        <v>1</v>
      </c>
      <c r="B11" s="13" t="s">
        <v>15</v>
      </c>
      <c r="C11" s="15" t="n">
        <f aca="false">$D$2*G10</f>
        <v>3500</v>
      </c>
      <c r="D11" s="13" t="s">
        <v>15</v>
      </c>
      <c r="E11" s="13" t="s">
        <v>15</v>
      </c>
      <c r="F11" s="13" t="s">
        <v>15</v>
      </c>
      <c r="G11" s="14" t="n">
        <f aca="false">G10+C11+H11</f>
        <v>145000</v>
      </c>
      <c r="H11" s="14" t="n">
        <v>1500</v>
      </c>
      <c r="J11" s="12" t="n">
        <v>1</v>
      </c>
      <c r="K11" s="13" t="s">
        <v>15</v>
      </c>
      <c r="L11" s="15" t="n">
        <f aca="false">$M$2*P10</f>
        <v>400</v>
      </c>
      <c r="M11" s="13" t="s">
        <v>15</v>
      </c>
      <c r="N11" s="13" t="s">
        <v>15</v>
      </c>
      <c r="O11" s="13" t="s">
        <v>15</v>
      </c>
      <c r="P11" s="14" t="n">
        <f aca="false">P10+L11</f>
        <v>80400</v>
      </c>
    </row>
    <row r="12" customFormat="false" ht="11.1" hidden="false" customHeight="true" outlineLevel="0" collapsed="false">
      <c r="A12" s="12" t="n">
        <v>2</v>
      </c>
      <c r="B12" s="13" t="s">
        <v>15</v>
      </c>
      <c r="C12" s="15" t="n">
        <f aca="false">$D$2*G11</f>
        <v>3625</v>
      </c>
      <c r="D12" s="13" t="s">
        <v>15</v>
      </c>
      <c r="E12" s="13" t="s">
        <v>15</v>
      </c>
      <c r="F12" s="13" t="s">
        <v>15</v>
      </c>
      <c r="G12" s="14" t="n">
        <f aca="false">G11+C12+H12</f>
        <v>150125</v>
      </c>
      <c r="H12" s="14" t="n">
        <v>1500</v>
      </c>
      <c r="J12" s="12" t="n">
        <v>2</v>
      </c>
      <c r="K12" s="13" t="s">
        <v>15</v>
      </c>
      <c r="L12" s="15" t="n">
        <f aca="false">$M$2*P11</f>
        <v>402</v>
      </c>
      <c r="M12" s="13" t="s">
        <v>15</v>
      </c>
      <c r="N12" s="13" t="s">
        <v>15</v>
      </c>
      <c r="O12" s="13" t="s">
        <v>15</v>
      </c>
      <c r="P12" s="14" t="n">
        <f aca="false">P11+L12</f>
        <v>80802</v>
      </c>
    </row>
    <row r="13" customFormat="false" ht="11.1" hidden="false" customHeight="true" outlineLevel="0" collapsed="false">
      <c r="A13" s="12" t="n">
        <v>3</v>
      </c>
      <c r="B13" s="13" t="s">
        <v>15</v>
      </c>
      <c r="C13" s="15" t="n">
        <f aca="false">$D$2*G12</f>
        <v>3753.125</v>
      </c>
      <c r="D13" s="13" t="s">
        <v>15</v>
      </c>
      <c r="E13" s="13" t="s">
        <v>15</v>
      </c>
      <c r="F13" s="13" t="s">
        <v>15</v>
      </c>
      <c r="G13" s="14" t="n">
        <f aca="false">G12+C13+H13</f>
        <v>155378.125</v>
      </c>
      <c r="H13" s="14" t="n">
        <v>1500</v>
      </c>
      <c r="J13" s="12" t="n">
        <v>3</v>
      </c>
      <c r="K13" s="13" t="s">
        <v>15</v>
      </c>
      <c r="L13" s="15" t="n">
        <f aca="false">$M$2*P12</f>
        <v>404.01</v>
      </c>
      <c r="M13" s="13" t="s">
        <v>15</v>
      </c>
      <c r="N13" s="13" t="s">
        <v>15</v>
      </c>
      <c r="O13" s="13" t="s">
        <v>15</v>
      </c>
      <c r="P13" s="14" t="n">
        <f aca="false">P12+L13</f>
        <v>81206.01</v>
      </c>
    </row>
    <row r="14" customFormat="false" ht="11.1" hidden="false" customHeight="true" outlineLevel="0" collapsed="false">
      <c r="A14" s="16" t="n">
        <v>4</v>
      </c>
      <c r="B14" s="17" t="n">
        <f aca="false">D14-C14</f>
        <v>5383.32469666499</v>
      </c>
      <c r="C14" s="17" t="n">
        <f aca="false">$D$2*G13</f>
        <v>3884.453125</v>
      </c>
      <c r="D14" s="18" t="n">
        <f aca="false">($G$13*$D$2)/((1-(1/((1+$D$2)^22))))</f>
        <v>9267.77782166499</v>
      </c>
      <c r="E14" s="19" t="n">
        <f aca="false">$D$3*D14</f>
        <v>1853.555564333</v>
      </c>
      <c r="F14" s="20" t="n">
        <f aca="false">D14-E14</f>
        <v>7414.22225733199</v>
      </c>
      <c r="G14" s="21" t="n">
        <f aca="false">G13+C14-D14+H14</f>
        <v>149994.800303335</v>
      </c>
      <c r="H14" s="21" t="n">
        <v>0</v>
      </c>
      <c r="J14" s="16" t="n">
        <v>4</v>
      </c>
      <c r="K14" s="17" t="n">
        <f aca="false">M14-L14</f>
        <v>3501.09945599901</v>
      </c>
      <c r="L14" s="17" t="n">
        <f aca="false">$M$2*P13</f>
        <v>406.03005</v>
      </c>
      <c r="M14" s="18" t="n">
        <f aca="false">($P$13*$M$2)/((1-(1/((1+$M$2)^22))))</f>
        <v>3907.12950599901</v>
      </c>
      <c r="N14" s="19" t="n">
        <f aca="false">$M$3*M14</f>
        <v>1562.85180239961</v>
      </c>
      <c r="O14" s="20" t="n">
        <f aca="false">M14-N14</f>
        <v>2344.27770359941</v>
      </c>
      <c r="P14" s="21" t="n">
        <f aca="false">P13+L14-M14</f>
        <v>77704.910544001</v>
      </c>
    </row>
    <row r="15" customFormat="false" ht="11.1" hidden="false" customHeight="true" outlineLevel="0" collapsed="false">
      <c r="A15" s="16" t="n">
        <v>5</v>
      </c>
      <c r="B15" s="17" t="n">
        <f aca="false">D15-C15</f>
        <v>5517.90781408162</v>
      </c>
      <c r="C15" s="17" t="n">
        <f aca="false">$D$2*G14</f>
        <v>3749.87000758338</v>
      </c>
      <c r="D15" s="18" t="n">
        <f aca="false">($G$14*$D$2)/((1-(1/((1+$D$2)^21))))</f>
        <v>9267.77782166499</v>
      </c>
      <c r="E15" s="19" t="n">
        <f aca="false">$D$3*D15</f>
        <v>1853.555564333</v>
      </c>
      <c r="F15" s="20" t="n">
        <f aca="false">D15-E15</f>
        <v>7414.22225733199</v>
      </c>
      <c r="G15" s="21" t="n">
        <f aca="false">G14+C15-D15</f>
        <v>144476.892489253</v>
      </c>
      <c r="J15" s="16" t="n">
        <v>5</v>
      </c>
      <c r="K15" s="17" t="n">
        <f aca="false">M15-L15</f>
        <v>3518.60495327898</v>
      </c>
      <c r="L15" s="17" t="n">
        <f aca="false">$M$2*P14</f>
        <v>388.524552720005</v>
      </c>
      <c r="M15" s="18" t="n">
        <f aca="false">($P$13*$M$2)/((1-(1/((1+$M$2)^22))))</f>
        <v>3907.12950599898</v>
      </c>
      <c r="N15" s="19" t="n">
        <f aca="false">$M$3*M15</f>
        <v>1562.85180239959</v>
      </c>
      <c r="O15" s="20" t="n">
        <f aca="false">M15-N15</f>
        <v>2344.27770359939</v>
      </c>
      <c r="P15" s="21" t="n">
        <f aca="false">P14+L15-M15</f>
        <v>74186.305590722</v>
      </c>
    </row>
    <row r="16" customFormat="false" ht="11.1" hidden="false" customHeight="true" outlineLevel="0" collapsed="false">
      <c r="A16" s="16" t="n">
        <v>6</v>
      </c>
      <c r="B16" s="17" t="n">
        <f aca="false">D16-C16</f>
        <v>5655.85550943365</v>
      </c>
      <c r="C16" s="17" t="n">
        <f aca="false">$D$2*G15</f>
        <v>3611.92231223134</v>
      </c>
      <c r="D16" s="18" t="n">
        <f aca="false">($G$14*$D$2)/((1-(1/((1+$D$2)^21))))</f>
        <v>9267.77782166499</v>
      </c>
      <c r="E16" s="19" t="n">
        <f aca="false">$D$3*D16</f>
        <v>1853.555564333</v>
      </c>
      <c r="F16" s="20" t="n">
        <f aca="false">D16-E16</f>
        <v>7414.22225733199</v>
      </c>
      <c r="G16" s="21" t="n">
        <f aca="false">G15+C16-D16</f>
        <v>138821.03697982</v>
      </c>
      <c r="J16" s="16" t="n">
        <v>6</v>
      </c>
      <c r="K16" s="17" t="n">
        <f aca="false">M16-L16</f>
        <v>3536.19797804537</v>
      </c>
      <c r="L16" s="17" t="n">
        <f aca="false">$M$2*P15</f>
        <v>370.93152795361</v>
      </c>
      <c r="M16" s="18" t="n">
        <f aca="false">($P$13*$M$2)/((1-(1/((1+$M$2)^22))))</f>
        <v>3907.12950599898</v>
      </c>
      <c r="N16" s="19" t="n">
        <f aca="false">$M$3*M16</f>
        <v>1562.85180239959</v>
      </c>
      <c r="O16" s="20" t="n">
        <f aca="false">M16-N16</f>
        <v>2344.27770359939</v>
      </c>
      <c r="P16" s="21" t="n">
        <f aca="false">P15+L16-M16</f>
        <v>70650.1076126766</v>
      </c>
    </row>
    <row r="17" customFormat="false" ht="11.1" hidden="false" customHeight="true" outlineLevel="0" collapsed="false">
      <c r="A17" s="16" t="n">
        <v>7</v>
      </c>
      <c r="B17" s="17" t="n">
        <f aca="false">D17-C17</f>
        <v>5797.2518971695</v>
      </c>
      <c r="C17" s="17" t="n">
        <f aca="false">$D$2*G16</f>
        <v>3470.52592449549</v>
      </c>
      <c r="D17" s="18" t="n">
        <f aca="false">($G$14*$D$2)/((1-(1/((1+$D$2)^21))))</f>
        <v>9267.77782166499</v>
      </c>
      <c r="E17" s="19" t="n">
        <f aca="false">$D$3*D17</f>
        <v>1853.555564333</v>
      </c>
      <c r="F17" s="20" t="n">
        <f aca="false">D17-E17</f>
        <v>7414.22225733199</v>
      </c>
      <c r="G17" s="21" t="n">
        <f aca="false">G16+C17-D17</f>
        <v>133023.78508265</v>
      </c>
      <c r="J17" s="16" t="n">
        <v>7</v>
      </c>
      <c r="K17" s="17" t="n">
        <f aca="false">M17-L17</f>
        <v>3553.8789679356</v>
      </c>
      <c r="L17" s="17" t="n">
        <f aca="false">$M$2*P16</f>
        <v>353.250538063383</v>
      </c>
      <c r="M17" s="18" t="n">
        <f aca="false">($P$13*$M$2)/((1-(1/((1+$M$2)^22))))</f>
        <v>3907.12950599898</v>
      </c>
      <c r="N17" s="19" t="n">
        <f aca="false">$M$3*M17</f>
        <v>1562.85180239959</v>
      </c>
      <c r="O17" s="20" t="n">
        <f aca="false">M17-N17</f>
        <v>2344.27770359939</v>
      </c>
      <c r="P17" s="21" t="n">
        <f aca="false">P16+L17-M17</f>
        <v>67096.228644741</v>
      </c>
    </row>
    <row r="18" customFormat="false" ht="11.1" hidden="false" customHeight="true" outlineLevel="0" collapsed="false">
      <c r="A18" s="16" t="n">
        <v>8</v>
      </c>
      <c r="B18" s="17" t="n">
        <f aca="false">D18-C18</f>
        <v>5942.18319459873</v>
      </c>
      <c r="C18" s="17" t="n">
        <f aca="false">$D$2*G17</f>
        <v>3325.59462706626</v>
      </c>
      <c r="D18" s="18" t="n">
        <f aca="false">($G$14*$D$2)/((1-(1/((1+$D$2)^21))))</f>
        <v>9267.77782166499</v>
      </c>
      <c r="E18" s="19" t="n">
        <f aca="false">$D$3*D18</f>
        <v>1853.555564333</v>
      </c>
      <c r="F18" s="20" t="n">
        <f aca="false">D18-E18</f>
        <v>7414.22225733199</v>
      </c>
      <c r="G18" s="21" t="n">
        <f aca="false">G17+C18-D18</f>
        <v>127081.601888051</v>
      </c>
      <c r="J18" s="16" t="n">
        <v>8</v>
      </c>
      <c r="K18" s="17" t="n">
        <f aca="false">M18-L18</f>
        <v>3571.64836277527</v>
      </c>
      <c r="L18" s="17" t="n">
        <f aca="false">$M$2*P17</f>
        <v>335.481143223705</v>
      </c>
      <c r="M18" s="18" t="n">
        <f aca="false">($P$13*$M$2)/((1-(1/((1+$M$2)^22))))</f>
        <v>3907.12950599898</v>
      </c>
      <c r="N18" s="19" t="n">
        <f aca="false">$M$3*M18</f>
        <v>1562.85180239959</v>
      </c>
      <c r="O18" s="20" t="n">
        <f aca="false">M18-N18</f>
        <v>2344.27770359939</v>
      </c>
      <c r="P18" s="21" t="n">
        <f aca="false">P17+L18-M18</f>
        <v>63524.5802819658</v>
      </c>
    </row>
    <row r="19" customFormat="false" ht="11.1" hidden="false" customHeight="true" outlineLevel="0" collapsed="false">
      <c r="A19" s="16" t="n">
        <v>9</v>
      </c>
      <c r="B19" s="17" t="n">
        <f aca="false">D19-C19</f>
        <v>6090.7377744637</v>
      </c>
      <c r="C19" s="17" t="n">
        <f aca="false">$D$2*G18</f>
        <v>3177.04004720129</v>
      </c>
      <c r="D19" s="18" t="n">
        <f aca="false">($G$14*$D$2)/((1-(1/((1+$D$2)^21))))</f>
        <v>9267.77782166499</v>
      </c>
      <c r="E19" s="19" t="n">
        <f aca="false">$D$3*D19</f>
        <v>1853.555564333</v>
      </c>
      <c r="F19" s="20" t="n">
        <f aca="false">D19-E19</f>
        <v>7414.22225733199</v>
      </c>
      <c r="G19" s="21" t="n">
        <f aca="false">G18+C19-D19</f>
        <v>120990.864113588</v>
      </c>
      <c r="J19" s="16" t="n">
        <v>9</v>
      </c>
      <c r="K19" s="17" t="n">
        <f aca="false">M19-L19</f>
        <v>3589.50660458915</v>
      </c>
      <c r="L19" s="17" t="n">
        <f aca="false">$M$2*P18</f>
        <v>317.622901409829</v>
      </c>
      <c r="M19" s="18" t="n">
        <f aca="false">($P$13*$M$2)/((1-(1/((1+$M$2)^22))))</f>
        <v>3907.12950599898</v>
      </c>
      <c r="N19" s="19" t="n">
        <f aca="false">$M$3*M19</f>
        <v>1562.85180239959</v>
      </c>
      <c r="O19" s="20" t="n">
        <f aca="false">M19-N19</f>
        <v>2344.27770359939</v>
      </c>
      <c r="P19" s="21" t="n">
        <f aca="false">P18+L19-M19</f>
        <v>59935.0736773766</v>
      </c>
    </row>
    <row r="20" customFormat="false" ht="11.1" hidden="false" customHeight="true" outlineLevel="0" collapsed="false">
      <c r="A20" s="16" t="n">
        <v>10</v>
      </c>
      <c r="B20" s="17" t="n">
        <f aca="false">D20-C20</f>
        <v>6243.00621882529</v>
      </c>
      <c r="C20" s="17" t="n">
        <f aca="false">$D$2*G19</f>
        <v>3024.77160283969</v>
      </c>
      <c r="D20" s="18" t="n">
        <f aca="false">($G$14*$D$2)/((1-(1/((1+$D$2)^21))))</f>
        <v>9267.77782166499</v>
      </c>
      <c r="E20" s="19" t="n">
        <f aca="false">$D$3*D20</f>
        <v>1853.555564333</v>
      </c>
      <c r="F20" s="20" t="n">
        <f aca="false">D20-E20</f>
        <v>7414.22225733199</v>
      </c>
      <c r="G20" s="21" t="n">
        <f aca="false">G19+C20-D20</f>
        <v>114747.857894763</v>
      </c>
      <c r="J20" s="16" t="n">
        <v>10</v>
      </c>
      <c r="K20" s="17" t="n">
        <f aca="false">M20-L20</f>
        <v>3607.4541376121</v>
      </c>
      <c r="L20" s="17" t="n">
        <f aca="false">$M$2*P19</f>
        <v>299.675368386883</v>
      </c>
      <c r="M20" s="18" t="n">
        <f aca="false">($P$13*$M$2)/((1-(1/((1+$M$2)^22))))</f>
        <v>3907.12950599898</v>
      </c>
      <c r="N20" s="19" t="n">
        <f aca="false">$M$3*M20</f>
        <v>1562.85180239959</v>
      </c>
      <c r="O20" s="20" t="n">
        <f aca="false">M20-N20</f>
        <v>2344.27770359939</v>
      </c>
      <c r="P20" s="21" t="n">
        <f aca="false">P19+L20-M20</f>
        <v>56327.6195397645</v>
      </c>
    </row>
    <row r="21" customFormat="false" ht="11.1" hidden="false" customHeight="true" outlineLevel="0" collapsed="false">
      <c r="A21" s="16" t="n">
        <v>11</v>
      </c>
      <c r="B21" s="17" t="n">
        <f aca="false">D21-C21</f>
        <v>6399.08137429593</v>
      </c>
      <c r="C21" s="17" t="n">
        <f aca="false">$D$2*G20</f>
        <v>2868.69644736906</v>
      </c>
      <c r="D21" s="18" t="n">
        <f aca="false">($G$14*$D$2)/((1-(1/((1+$D$2)^21))))</f>
        <v>9267.77782166499</v>
      </c>
      <c r="E21" s="19" t="n">
        <f aca="false">$D$3*D21</f>
        <v>1853.555564333</v>
      </c>
      <c r="F21" s="20" t="n">
        <f aca="false">D21-E21</f>
        <v>7414.22225733199</v>
      </c>
      <c r="G21" s="21" t="n">
        <f aca="false">G20+C21-D21</f>
        <v>108348.776520467</v>
      </c>
      <c r="J21" s="16" t="n">
        <v>11</v>
      </c>
      <c r="K21" s="17" t="n">
        <f aca="false">M21-L21</f>
        <v>3625.49140830016</v>
      </c>
      <c r="L21" s="17" t="n">
        <f aca="false">$M$2*P20</f>
        <v>281.638097698823</v>
      </c>
      <c r="M21" s="18" t="n">
        <f aca="false">($P$13*$M$2)/((1-(1/((1+$M$2)^22))))</f>
        <v>3907.12950599898</v>
      </c>
      <c r="N21" s="19" t="n">
        <f aca="false">$M$3*M21</f>
        <v>1562.85180239959</v>
      </c>
      <c r="O21" s="20" t="n">
        <f aca="false">M21-N21</f>
        <v>2344.27770359939</v>
      </c>
      <c r="P21" s="21" t="n">
        <f aca="false">P20+L21-M21</f>
        <v>52702.1281314644</v>
      </c>
    </row>
    <row r="22" customFormat="false" ht="11.1" hidden="false" customHeight="true" outlineLevel="0" collapsed="false">
      <c r="A22" s="16" t="n">
        <v>12</v>
      </c>
      <c r="B22" s="17" t="n">
        <f aca="false">D22-C22</f>
        <v>6559.05840865333</v>
      </c>
      <c r="C22" s="17" t="n">
        <f aca="false">$D$2*G21</f>
        <v>2708.71941301166</v>
      </c>
      <c r="D22" s="18" t="n">
        <f aca="false">($G$14*$D$2)/((1-(1/((1+$D$2)^21))))</f>
        <v>9267.77782166499</v>
      </c>
      <c r="E22" s="19" t="n">
        <f aca="false">$D$3*D22</f>
        <v>1853.555564333</v>
      </c>
      <c r="F22" s="20" t="n">
        <f aca="false">D22-E22</f>
        <v>7414.22225733199</v>
      </c>
      <c r="G22" s="21" t="n">
        <f aca="false">G21+C22-D22</f>
        <v>101789.718111813</v>
      </c>
      <c r="J22" s="16" t="n">
        <v>12</v>
      </c>
      <c r="K22" s="17" t="n">
        <f aca="false">M22-L22</f>
        <v>3643.61886534166</v>
      </c>
      <c r="L22" s="17" t="n">
        <f aca="false">$M$2*P21</f>
        <v>263.510640657322</v>
      </c>
      <c r="M22" s="18" t="n">
        <f aca="false">($P$13*$M$2)/((1-(1/((1+$M$2)^22))))</f>
        <v>3907.12950599898</v>
      </c>
      <c r="N22" s="19" t="n">
        <f aca="false">$M$3*M22</f>
        <v>1562.85180239959</v>
      </c>
      <c r="O22" s="20" t="n">
        <f aca="false">M22-N22</f>
        <v>2344.27770359939</v>
      </c>
      <c r="P22" s="21" t="n">
        <f aca="false">P21+L22-M22</f>
        <v>49058.5092661227</v>
      </c>
    </row>
    <row r="23" customFormat="false" ht="11.1" hidden="false" customHeight="true" outlineLevel="0" collapsed="false">
      <c r="A23" s="16" t="n">
        <v>13</v>
      </c>
      <c r="B23" s="17" t="n">
        <f aca="false">D23-C23</f>
        <v>6723.03486886966</v>
      </c>
      <c r="C23" s="17" t="n">
        <f aca="false">$D$2*G22</f>
        <v>2544.74295279533</v>
      </c>
      <c r="D23" s="18" t="n">
        <f aca="false">($G$14*$D$2)/((1-(1/((1+$D$2)^21))))</f>
        <v>9267.77782166499</v>
      </c>
      <c r="E23" s="19" t="n">
        <f aca="false">$D$3*D23</f>
        <v>1853.555564333</v>
      </c>
      <c r="F23" s="20" t="n">
        <f aca="false">D23-E23</f>
        <v>7414.22225733199</v>
      </c>
      <c r="G23" s="21" t="n">
        <f aca="false">G22+C23-D23</f>
        <v>95066.6832429436</v>
      </c>
      <c r="J23" s="16" t="n">
        <v>13</v>
      </c>
      <c r="K23" s="17" t="n">
        <f aca="false">M23-L23</f>
        <v>3661.83695966837</v>
      </c>
      <c r="L23" s="17" t="n">
        <f aca="false">$M$2*P22</f>
        <v>245.292546330614</v>
      </c>
      <c r="M23" s="18" t="n">
        <f aca="false">($P$13*$M$2)/((1-(1/((1+$M$2)^22))))</f>
        <v>3907.12950599898</v>
      </c>
      <c r="N23" s="19" t="n">
        <f aca="false">$M$3*M23</f>
        <v>1562.85180239959</v>
      </c>
      <c r="O23" s="20" t="n">
        <f aca="false">M23-N23</f>
        <v>2344.27770359939</v>
      </c>
      <c r="P23" s="21" t="n">
        <f aca="false">P22+L23-M23</f>
        <v>45396.6723064544</v>
      </c>
    </row>
    <row r="24" customFormat="false" ht="11.1" hidden="false" customHeight="true" outlineLevel="0" collapsed="false">
      <c r="A24" s="16" t="n">
        <v>14</v>
      </c>
      <c r="B24" s="17" t="n">
        <f aca="false">D24-C24</f>
        <v>6891.1107405914</v>
      </c>
      <c r="C24" s="17" t="n">
        <f aca="false">$D$2*G23</f>
        <v>2376.66708107359</v>
      </c>
      <c r="D24" s="18" t="n">
        <f aca="false">($G$14*$D$2)/((1-(1/((1+$D$2)^21))))</f>
        <v>9267.77782166499</v>
      </c>
      <c r="E24" s="19" t="n">
        <f aca="false">$D$3*D24</f>
        <v>1853.555564333</v>
      </c>
      <c r="F24" s="20" t="n">
        <f aca="false">D24-E24</f>
        <v>7414.22225733199</v>
      </c>
      <c r="G24" s="21" t="n">
        <f aca="false">G23+C24-D24</f>
        <v>88175.5725023522</v>
      </c>
      <c r="J24" s="16" t="n">
        <v>14</v>
      </c>
      <c r="K24" s="17" t="n">
        <f aca="false">M24-L24</f>
        <v>3680.14614446671</v>
      </c>
      <c r="L24" s="17" t="n">
        <f aca="false">$M$2*P23</f>
        <v>226.983361532272</v>
      </c>
      <c r="M24" s="18" t="n">
        <f aca="false">($P$13*$M$2)/((1-(1/((1+$M$2)^22))))</f>
        <v>3907.12950599898</v>
      </c>
      <c r="N24" s="19" t="n">
        <f aca="false">$M$3*M24</f>
        <v>1562.85180239959</v>
      </c>
      <c r="O24" s="20" t="n">
        <f aca="false">M24-N24</f>
        <v>2344.27770359939</v>
      </c>
      <c r="P24" s="21" t="n">
        <f aca="false">P23+L24-M24</f>
        <v>41716.5261619876</v>
      </c>
    </row>
    <row r="25" customFormat="false" ht="11.1" hidden="false" customHeight="true" outlineLevel="0" collapsed="false">
      <c r="A25" s="16" t="n">
        <v>15</v>
      </c>
      <c r="B25" s="17" t="n">
        <f aca="false">D25-C25</f>
        <v>7063.38850910618</v>
      </c>
      <c r="C25" s="17" t="n">
        <f aca="false">$D$2*G24</f>
        <v>2204.3893125588</v>
      </c>
      <c r="D25" s="18" t="n">
        <f aca="false">($G$14*$D$2)/((1-(1/((1+$D$2)^21))))</f>
        <v>9267.77782166499</v>
      </c>
      <c r="E25" s="19" t="n">
        <f aca="false">$D$3*D25</f>
        <v>1853.555564333</v>
      </c>
      <c r="F25" s="20" t="n">
        <f aca="false">D25-E25</f>
        <v>7414.22225733199</v>
      </c>
      <c r="G25" s="21" t="n">
        <f aca="false">G24+C25-D25</f>
        <v>81112.183993246</v>
      </c>
      <c r="J25" s="16" t="n">
        <v>15</v>
      </c>
      <c r="K25" s="17" t="n">
        <f aca="false">M25-L25</f>
        <v>3698.54687518904</v>
      </c>
      <c r="L25" s="17" t="n">
        <f aca="false">$M$2*P24</f>
        <v>208.582630809938</v>
      </c>
      <c r="M25" s="18" t="n">
        <f aca="false">($P$13*$M$2)/((1-(1/((1+$M$2)^22))))</f>
        <v>3907.12950599898</v>
      </c>
      <c r="N25" s="19" t="n">
        <f aca="false">$M$3*M25</f>
        <v>1562.85180239959</v>
      </c>
      <c r="O25" s="20" t="n">
        <f aca="false">M25-N25</f>
        <v>2344.27770359939</v>
      </c>
      <c r="P25" s="21" t="n">
        <f aca="false">P24+L25-M25</f>
        <v>38017.9792867986</v>
      </c>
    </row>
    <row r="26" customFormat="false" ht="11.1" hidden="false" customHeight="true" outlineLevel="0" collapsed="false">
      <c r="A26" s="16" t="n">
        <v>16</v>
      </c>
      <c r="B26" s="17" t="n">
        <f aca="false">D26-C26</f>
        <v>7239.97322183384</v>
      </c>
      <c r="C26" s="17" t="n">
        <f aca="false">$D$2*G25</f>
        <v>2027.80459983115</v>
      </c>
      <c r="D26" s="18" t="n">
        <f aca="false">($G$14*$D$2)/((1-(1/((1+$D$2)^21))))</f>
        <v>9267.77782166499</v>
      </c>
      <c r="E26" s="19" t="n">
        <f aca="false">$D$3*D26</f>
        <v>1853.555564333</v>
      </c>
      <c r="F26" s="20" t="n">
        <f aca="false">D26-E26</f>
        <v>7414.22225733199</v>
      </c>
      <c r="G26" s="21" t="n">
        <f aca="false">G25+C26-D26</f>
        <v>73872.2107714122</v>
      </c>
      <c r="J26" s="16" t="n">
        <v>16</v>
      </c>
      <c r="K26" s="17" t="n">
        <f aca="false">M26-L26</f>
        <v>3717.03960956499</v>
      </c>
      <c r="L26" s="17" t="n">
        <f aca="false">$M$2*P25</f>
        <v>190.089896433993</v>
      </c>
      <c r="M26" s="18" t="n">
        <f aca="false">($P$13*$M$2)/((1-(1/((1+$M$2)^22))))</f>
        <v>3907.12950599898</v>
      </c>
      <c r="N26" s="19" t="n">
        <f aca="false">$M$3*M26</f>
        <v>1562.85180239959</v>
      </c>
      <c r="O26" s="20" t="n">
        <f aca="false">M26-N26</f>
        <v>2344.27770359939</v>
      </c>
      <c r="P26" s="21" t="n">
        <f aca="false">P25+L26-M26</f>
        <v>34300.9396772336</v>
      </c>
    </row>
    <row r="27" customFormat="false" ht="11.1" hidden="false" customHeight="true" outlineLevel="0" collapsed="false">
      <c r="A27" s="16" t="n">
        <v>17</v>
      </c>
      <c r="B27" s="17" t="n">
        <f aca="false">D27-C27</f>
        <v>7420.97255237969</v>
      </c>
      <c r="C27" s="17" t="n">
        <f aca="false">$D$2*G26</f>
        <v>1846.8052692853</v>
      </c>
      <c r="D27" s="18" t="n">
        <f aca="false">($G$14*$D$2)/((1-(1/((1+$D$2)^21))))</f>
        <v>9267.77782166499</v>
      </c>
      <c r="E27" s="19" t="n">
        <f aca="false">$D$3*D27</f>
        <v>1853.555564333</v>
      </c>
      <c r="F27" s="20" t="n">
        <f aca="false">D27-E27</f>
        <v>7414.22225733199</v>
      </c>
      <c r="G27" s="21" t="n">
        <f aca="false">G26+C27-D27</f>
        <v>66451.2382190325</v>
      </c>
      <c r="J27" s="16" t="n">
        <v>17</v>
      </c>
      <c r="K27" s="17" t="n">
        <f aca="false">M27-L27</f>
        <v>3735.62480761281</v>
      </c>
      <c r="L27" s="17" t="n">
        <f aca="false">$M$2*P26</f>
        <v>171.504698386168</v>
      </c>
      <c r="M27" s="18" t="n">
        <f aca="false">($P$13*$M$2)/((1-(1/((1+$M$2)^22))))</f>
        <v>3907.12950599898</v>
      </c>
      <c r="N27" s="19" t="n">
        <f aca="false">$M$3*M27</f>
        <v>1562.85180239959</v>
      </c>
      <c r="O27" s="20" t="n">
        <f aca="false">M27-N27</f>
        <v>2344.27770359939</v>
      </c>
      <c r="P27" s="21" t="n">
        <f aca="false">P26+L27-M27</f>
        <v>30565.3148696208</v>
      </c>
    </row>
    <row r="28" customFormat="false" ht="11.1" hidden="false" customHeight="true" outlineLevel="0" collapsed="false">
      <c r="A28" s="16" t="n">
        <v>18</v>
      </c>
      <c r="B28" s="17" t="n">
        <f aca="false">D28-C28</f>
        <v>7606.49686618918</v>
      </c>
      <c r="C28" s="17" t="n">
        <f aca="false">$D$2*G27</f>
        <v>1661.28095547581</v>
      </c>
      <c r="D28" s="18" t="n">
        <f aca="false">($G$14*$D$2)/((1-(1/((1+$D$2)^21))))</f>
        <v>9267.77782166499</v>
      </c>
      <c r="E28" s="19" t="n">
        <f aca="false">$D$3*D28</f>
        <v>1853.555564333</v>
      </c>
      <c r="F28" s="20" t="n">
        <f aca="false">D28-E28</f>
        <v>7414.22225733199</v>
      </c>
      <c r="G28" s="21" t="n">
        <f aca="false">G27+C28-D28</f>
        <v>58844.7413528433</v>
      </c>
      <c r="J28" s="16" t="n">
        <v>18</v>
      </c>
      <c r="K28" s="17" t="n">
        <f aca="false">M28-L28</f>
        <v>3754.30293165088</v>
      </c>
      <c r="L28" s="17" t="n">
        <f aca="false">$M$2*P27</f>
        <v>152.826574348104</v>
      </c>
      <c r="M28" s="18" t="n">
        <f aca="false">($P$13*$M$2)/((1-(1/((1+$M$2)^22))))</f>
        <v>3907.12950599898</v>
      </c>
      <c r="N28" s="19" t="n">
        <f aca="false">$M$3*M28</f>
        <v>1562.85180239959</v>
      </c>
      <c r="O28" s="20" t="n">
        <f aca="false">M28-N28</f>
        <v>2344.27770359939</v>
      </c>
      <c r="P28" s="21" t="n">
        <f aca="false">P27+L28-M28</f>
        <v>26811.0119379699</v>
      </c>
    </row>
    <row r="29" customFormat="false" ht="11.1" hidden="false" customHeight="true" outlineLevel="0" collapsed="false">
      <c r="A29" s="16" t="n">
        <v>19</v>
      </c>
      <c r="B29" s="17" t="n">
        <f aca="false">D29-C29</f>
        <v>7796.65928784391</v>
      </c>
      <c r="C29" s="17" t="n">
        <f aca="false">$D$2*G28</f>
        <v>1471.11853382108</v>
      </c>
      <c r="D29" s="18" t="n">
        <f aca="false">($G$14*$D$2)/((1-(1/((1+$D$2)^21))))</f>
        <v>9267.77782166499</v>
      </c>
      <c r="E29" s="19" t="n">
        <f aca="false">$D$3*D29</f>
        <v>1853.555564333</v>
      </c>
      <c r="F29" s="20" t="n">
        <f aca="false">D29-E29</f>
        <v>7414.22225733199</v>
      </c>
      <c r="G29" s="21" t="n">
        <f aca="false">G28+C29-D29</f>
        <v>51048.0820649994</v>
      </c>
      <c r="J29" s="16" t="n">
        <v>19</v>
      </c>
      <c r="K29" s="17" t="n">
        <f aca="false">M29-L29</f>
        <v>3773.07444630913</v>
      </c>
      <c r="L29" s="17" t="n">
        <f aca="false">$M$2*P28</f>
        <v>134.05505968985</v>
      </c>
      <c r="M29" s="18" t="n">
        <f aca="false">($P$13*$M$2)/((1-(1/((1+$M$2)^22))))</f>
        <v>3907.12950599898</v>
      </c>
      <c r="N29" s="19" t="n">
        <f aca="false">$M$3*M29</f>
        <v>1562.85180239959</v>
      </c>
      <c r="O29" s="20" t="n">
        <f aca="false">M29-N29</f>
        <v>2344.27770359939</v>
      </c>
      <c r="P29" s="21" t="n">
        <f aca="false">P28+L29-M29</f>
        <v>23037.9374916608</v>
      </c>
    </row>
    <row r="30" customFormat="false" ht="11.1" hidden="false" customHeight="true" outlineLevel="0" collapsed="false">
      <c r="A30" s="16" t="n">
        <v>20</v>
      </c>
      <c r="B30" s="17" t="n">
        <f aca="false">D30-C30</f>
        <v>7991.57577004</v>
      </c>
      <c r="C30" s="17" t="n">
        <f aca="false">$D$2*G29</f>
        <v>1276.20205162499</v>
      </c>
      <c r="D30" s="18" t="n">
        <f aca="false">($G$14*$D$2)/((1-(1/((1+$D$2)^21))))</f>
        <v>9267.77782166499</v>
      </c>
      <c r="E30" s="19" t="n">
        <f aca="false">$D$3*D30</f>
        <v>1853.555564333</v>
      </c>
      <c r="F30" s="20" t="n">
        <f aca="false">D30-E30</f>
        <v>7414.22225733199</v>
      </c>
      <c r="G30" s="22" t="n">
        <f aca="false">G29+C30-D30</f>
        <v>43056.5062949594</v>
      </c>
      <c r="H30" s="23"/>
      <c r="J30" s="16" t="n">
        <v>20</v>
      </c>
      <c r="K30" s="17" t="n">
        <f aca="false">M30-L30</f>
        <v>3791.93981854068</v>
      </c>
      <c r="L30" s="17" t="n">
        <f aca="false">$M$2*P29</f>
        <v>115.189687458304</v>
      </c>
      <c r="M30" s="18" t="n">
        <f aca="false">($P$13*$M$2)/((1-(1/((1+$M$2)^22))))</f>
        <v>3907.12950599898</v>
      </c>
      <c r="N30" s="19" t="n">
        <f aca="false">$M$3*M30</f>
        <v>1562.85180239959</v>
      </c>
      <c r="O30" s="20" t="n">
        <f aca="false">M30-N30</f>
        <v>2344.27770359939</v>
      </c>
      <c r="P30" s="22" t="n">
        <f aca="false">P29+L30-M30</f>
        <v>19245.9976731201</v>
      </c>
    </row>
    <row r="31" customFormat="false" ht="11.1" hidden="false" customHeight="true" outlineLevel="0" collapsed="false">
      <c r="A31" s="16" t="n">
        <v>21</v>
      </c>
      <c r="B31" s="17" t="n">
        <f aca="false">D31-C31</f>
        <v>8191.36516429101</v>
      </c>
      <c r="C31" s="17" t="n">
        <f aca="false">$D$2*G30</f>
        <v>1076.41265737399</v>
      </c>
      <c r="D31" s="18" t="n">
        <f aca="false">($G$14*$D$2)/((1-(1/((1+$D$2)^21))))</f>
        <v>9267.77782166499</v>
      </c>
      <c r="E31" s="19" t="n">
        <f aca="false">$D$3*D31</f>
        <v>1853.555564333</v>
      </c>
      <c r="F31" s="20" t="n">
        <f aca="false">D31-E31</f>
        <v>7414.22225733199</v>
      </c>
      <c r="G31" s="22" t="n">
        <f aca="false">G30+C31-D31</f>
        <v>34865.1411306684</v>
      </c>
      <c r="H31" s="23"/>
      <c r="J31" s="16" t="n">
        <v>21</v>
      </c>
      <c r="K31" s="17" t="n">
        <f aca="false">M31-L31</f>
        <v>3810.89951763342</v>
      </c>
      <c r="L31" s="17" t="n">
        <f aca="false">$M$2*P30</f>
        <v>96.2299883656006</v>
      </c>
      <c r="M31" s="18" t="n">
        <f aca="false">($P$13*$M$2)/((1-(1/((1+$M$2)^22))))</f>
        <v>3907.12950599898</v>
      </c>
      <c r="N31" s="19" t="n">
        <f aca="false">$M$3*M31</f>
        <v>1562.85180239959</v>
      </c>
      <c r="O31" s="20" t="n">
        <f aca="false">M31-N31</f>
        <v>2344.27770359941</v>
      </c>
      <c r="P31" s="22" t="n">
        <f aca="false">P30+L31-M31</f>
        <v>15435.0981554861</v>
      </c>
    </row>
    <row r="32" customFormat="false" ht="11.1" hidden="false" customHeight="true" outlineLevel="0" collapsed="false">
      <c r="A32" s="16" t="n">
        <v>22</v>
      </c>
      <c r="B32" s="17" t="n">
        <f aca="false">D32-C32</f>
        <v>8396.14929339828</v>
      </c>
      <c r="C32" s="17" t="n">
        <f aca="false">$D$2*G31</f>
        <v>871.62852826671</v>
      </c>
      <c r="D32" s="18" t="n">
        <f aca="false">($G$14*$D$2)/((1-(1/((1+$D$2)^21))))</f>
        <v>9267.77782166499</v>
      </c>
      <c r="E32" s="19" t="n">
        <f aca="false">$D$3*D32</f>
        <v>1853.555564333</v>
      </c>
      <c r="F32" s="20" t="n">
        <f aca="false">D32-E32</f>
        <v>7414.22225733199</v>
      </c>
      <c r="G32" s="22" t="n">
        <f aca="false">G31+C32-D32</f>
        <v>26468.9918372701</v>
      </c>
      <c r="H32" s="23"/>
      <c r="J32" s="16" t="n">
        <v>22</v>
      </c>
      <c r="K32" s="17" t="n">
        <f aca="false">M32-L32</f>
        <v>3829.95401522158</v>
      </c>
      <c r="L32" s="17" t="n">
        <f aca="false">$M$2*P31</f>
        <v>77.1754907774306</v>
      </c>
      <c r="M32" s="18" t="n">
        <f aca="false">($P$13*$M$2)/((1-(1/((1+$M$2)^22))))</f>
        <v>3907.12950599898</v>
      </c>
      <c r="N32" s="19" t="n">
        <f aca="false">$M$3*M32</f>
        <v>1562.85180239959</v>
      </c>
      <c r="O32" s="20" t="n">
        <f aca="false">M32-N32</f>
        <v>2344.27770359941</v>
      </c>
      <c r="P32" s="22" t="n">
        <f aca="false">P31+L32-M32</f>
        <v>11605.1441402645</v>
      </c>
    </row>
    <row r="33" customFormat="false" ht="11.1" hidden="false" customHeight="true" outlineLevel="0" collapsed="false">
      <c r="A33" s="16" t="n">
        <v>23</v>
      </c>
      <c r="B33" s="17" t="n">
        <f aca="false">D33-C33</f>
        <v>8606.05302573324</v>
      </c>
      <c r="C33" s="17" t="n">
        <f aca="false">$D$2*G32</f>
        <v>661.724795931753</v>
      </c>
      <c r="D33" s="18" t="n">
        <f aca="false">($G$14*$D$2)/((1-(1/((1+$D$2)^21))))</f>
        <v>9267.77782166499</v>
      </c>
      <c r="E33" s="19" t="n">
        <f aca="false">$D$3*D33</f>
        <v>1853.555564333</v>
      </c>
      <c r="F33" s="20" t="n">
        <f aca="false">D33-E33</f>
        <v>7414.22225733199</v>
      </c>
      <c r="G33" s="22" t="n">
        <f aca="false">G32+C33-D33</f>
        <v>17862.9388115369</v>
      </c>
      <c r="H33" s="23"/>
      <c r="J33" s="16" t="n">
        <v>23</v>
      </c>
      <c r="K33" s="17" t="n">
        <f aca="false">M33-L33</f>
        <v>3849.10378529769</v>
      </c>
      <c r="L33" s="17" t="n">
        <f aca="false">$M$2*P32</f>
        <v>58.0257207013227</v>
      </c>
      <c r="M33" s="18" t="n">
        <f aca="false">($P$13*$M$2)/((1-(1/((1+$M$2)^22))))</f>
        <v>3907.12950599898</v>
      </c>
      <c r="N33" s="19" t="n">
        <f aca="false">$M$3*M33</f>
        <v>1562.85180239959</v>
      </c>
      <c r="O33" s="20" t="n">
        <f aca="false">M33-N33</f>
        <v>2344.27770359941</v>
      </c>
      <c r="P33" s="22" t="n">
        <f aca="false">P32+L33-M33</f>
        <v>7756.04035496685</v>
      </c>
    </row>
    <row r="34" customFormat="false" ht="11.1" hidden="false" customHeight="true" outlineLevel="0" collapsed="false">
      <c r="A34" s="16" t="n">
        <v>24</v>
      </c>
      <c r="B34" s="17" t="n">
        <f aca="false">D34-C34</f>
        <v>8821.20435137657</v>
      </c>
      <c r="C34" s="17" t="n">
        <f aca="false">$D$2*G33</f>
        <v>446.573470288422</v>
      </c>
      <c r="D34" s="18" t="n">
        <f aca="false">($G$14*$D$2)/((1-(1/((1+$D$2)^21))))</f>
        <v>9267.77782166499</v>
      </c>
      <c r="E34" s="19" t="n">
        <f aca="false">$D$3*D34</f>
        <v>1853.555564333</v>
      </c>
      <c r="F34" s="20" t="n">
        <f aca="false">D34-E34</f>
        <v>7414.22225733199</v>
      </c>
      <c r="G34" s="22" t="n">
        <f aca="false">G33+C34-D34</f>
        <v>9041.73446016033</v>
      </c>
      <c r="H34" s="23"/>
      <c r="J34" s="16" t="n">
        <v>24</v>
      </c>
      <c r="K34" s="17" t="n">
        <f aca="false">M34-L34</f>
        <v>3868.34930422418</v>
      </c>
      <c r="L34" s="17" t="n">
        <f aca="false">$M$2*P33</f>
        <v>38.7802017748342</v>
      </c>
      <c r="M34" s="18" t="n">
        <f aca="false">($P$13*$M$2)/((1-(1/((1+$M$2)^22))))</f>
        <v>3907.12950599898</v>
      </c>
      <c r="N34" s="19" t="n">
        <f aca="false">$M$3*M34</f>
        <v>1562.85180239959</v>
      </c>
      <c r="O34" s="20" t="n">
        <f aca="false">M34-N34</f>
        <v>2344.27770359941</v>
      </c>
      <c r="P34" s="22" t="n">
        <f aca="false">P33+L34-M34</f>
        <v>3887.69105074267</v>
      </c>
    </row>
    <row r="35" customFormat="false" ht="11.1" hidden="false" customHeight="true" outlineLevel="0" collapsed="false">
      <c r="A35" s="16" t="n">
        <v>25</v>
      </c>
      <c r="B35" s="17" t="n">
        <f aca="false">D35-C35</f>
        <v>9041.73446016098</v>
      </c>
      <c r="C35" s="17" t="n">
        <f aca="false">$D$2*G34</f>
        <v>226.043361504008</v>
      </c>
      <c r="D35" s="18" t="n">
        <f aca="false">($G$14*$D$2)/((1-(1/((1+$D$2)^21))))</f>
        <v>9267.77782166499</v>
      </c>
      <c r="E35" s="19" t="n">
        <f aca="false">$D$3*D35</f>
        <v>1853.555564333</v>
      </c>
      <c r="F35" s="20" t="n">
        <f aca="false">D35-E35</f>
        <v>7414.22225733199</v>
      </c>
      <c r="G35" s="22" t="n">
        <f aca="false">G34+C35-D35</f>
        <v>-6.56655174680054E-010</v>
      </c>
      <c r="H35" s="23"/>
      <c r="J35" s="16" t="n">
        <v>25</v>
      </c>
      <c r="K35" s="17" t="n">
        <f aca="false">M35-L35</f>
        <v>3887.6910507453</v>
      </c>
      <c r="L35" s="17" t="n">
        <f aca="false">$M$2*P34</f>
        <v>19.4384552537133</v>
      </c>
      <c r="M35" s="18" t="n">
        <f aca="false">($P$13*$M$2)/((1-(1/((1+$M$2)^22))))</f>
        <v>3907.12950599898</v>
      </c>
      <c r="N35" s="19" t="n">
        <f aca="false">$M$3*M35</f>
        <v>1562.85180239959</v>
      </c>
      <c r="O35" s="20" t="n">
        <f aca="false">M35-N35</f>
        <v>2344.27770359941</v>
      </c>
      <c r="P35" s="22" t="n">
        <f aca="false">P34+L35-M35</f>
        <v>-2.63162291957997E-009</v>
      </c>
    </row>
    <row r="36" customFormat="false" ht="11.1" hidden="false" customHeight="true" outlineLevel="0" collapsed="false">
      <c r="B36" s="21" t="n">
        <f aca="false">SUM(B14:B35)</f>
        <v>155378.125000001</v>
      </c>
      <c r="C36" s="17" t="n">
        <f aca="false">SUM(C11:C35)</f>
        <v>59391.1120766291</v>
      </c>
      <c r="D36" s="24" t="n">
        <f aca="false">SUM(D14:D35)</f>
        <v>203891.11207663</v>
      </c>
      <c r="E36" s="25" t="n">
        <f aca="false">SUM(E14:E35)</f>
        <v>40778.222415326</v>
      </c>
      <c r="F36" s="26" t="n">
        <f aca="false">SUM(F14:F35)</f>
        <v>163112.889661304</v>
      </c>
      <c r="J36" s="1"/>
      <c r="K36" s="17" t="n">
        <f aca="false">SUM(K14:K35)</f>
        <v>81206.0100000026</v>
      </c>
      <c r="L36" s="17" t="n">
        <f aca="false">SUM(L11:L35)</f>
        <v>5956.84913197568</v>
      </c>
      <c r="M36" s="24" t="n">
        <f aca="false">SUM(M14:M35)</f>
        <v>85956.8491319783</v>
      </c>
      <c r="N36" s="25" t="n">
        <f aca="false">SUM(N14:N35)</f>
        <v>34382.7396527913</v>
      </c>
      <c r="O36" s="26" t="n">
        <f aca="false">SUM(O14:O35)</f>
        <v>51574.109479187</v>
      </c>
      <c r="P36" s="2"/>
    </row>
  </sheetData>
  <mergeCells count="12">
    <mergeCell ref="A1:C1"/>
    <mergeCell ref="J1:L1"/>
    <mergeCell ref="A2:C2"/>
    <mergeCell ref="J2:L2"/>
    <mergeCell ref="A3:C3"/>
    <mergeCell ref="J3:L3"/>
    <mergeCell ref="A4:C4"/>
    <mergeCell ref="J4:L4"/>
    <mergeCell ref="A5:C5"/>
    <mergeCell ref="J5:L5"/>
    <mergeCell ref="A8:H8"/>
    <mergeCell ref="J8:P8"/>
  </mergeCells>
  <dataValidations count="3">
    <dataValidation allowBlank="true" error="PARA SIMULAÇÃO DE FINANCIAMENTO COM 30 PARCELAS E 60 MESES DE CARÊNCIA UTILIZA-SE A ABA &quot;60 MESES DE CARÊNCIA&quot;." errorTitle="ALTERAÇÃO NÃO PERMITIDA" operator="equal" showDropDown="false" showErrorMessage="true" showInputMessage="true" sqref="D3:E3 M3:N3 IZ3:JA3 JI3:JJ3 SV3:SW3 TE3:TF3 ACR3:ACS3 ADA3:ADB3 D4:D5 M4:M5 IZ4:IZ5 JI4:JI5 SV4:SV5 TE4:TE5 ACR4:ACR5 ADA4:ADA5" type="none">
      <formula1>0</formula1>
      <formula2>0</formula2>
    </dataValidation>
    <dataValidation allowBlank="true" error="PARA SIMULAÇÃO DE FINANCIAMENTO COM 30 PARCELAS E 60 MESES DE CARÊNCIA UTILIZA-SE A ABA &quot;60 MESES DE CARÊNCIA&quot;." errorTitle="ALTERAÇÃO NÃO PERMITIDA" operator="equal" showDropDown="false" showErrorMessage="true" showInputMessage="true" sqref="E5:F5 N5:O5 JA5:JB5 JJ5:JK5 SW5:SX5 TF5:TG5 ACS5:ACT5 ADB5:ADC5 F6 O6 JB6 JK6 SX6 TG6 ACT6 ADC6" type="whole">
      <formula1>36</formula1>
      <formula2>0</formula2>
    </dataValidation>
    <dataValidation allowBlank="true" error="PARA SIMULAÇÃO DE FINANCIAMENTO COM 30 PARCELAS E 60 MESES DE CARÊNCIA UTILIZA-SE A ABA &quot;60 MESES DE CARÊNCIA&quot;." errorTitle="ALTERAÇÃO NÃO PERMITIDA" operator="equal" showDropDown="false" showErrorMessage="true" showInputMessage="true" sqref="E4:F4 N4:O4 JA4:JB4 JJ4:JK4 SW4:SX4 TF4:TG4 ACS4:ACT4 ADB4:ADC4" type="whole">
      <formula1>32</formula1>
      <formula2>0</formula2>
    </dataValidation>
  </dataValidations>
  <printOptions headings="false" gridLines="false" gridLinesSet="true" horizontalCentered="false" verticalCentered="false"/>
  <pageMargins left="0.170138888888889" right="0.170138888888889" top="0.179861111111111" bottom="0.190277777777778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LibreOffice/6.3.4.2$Windows_X86_64 LibreOffice_project/60da17e045e08f1793c57c00ba83cdfce946d0aa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2017-07-07T12:21:55Z</dcterms:created>
  <dc:creator>Vinicio Bertazzo Rossato</dc:creator>
  <dc:description/>
  <dc:language>pt-BR</dc:language>
  <cp:lastModifiedBy/>
  <cp:lastPrinted>2017-07-07T14:13:59Z</cp:lastPrinted>
  <dcterms:modified xsi:type="dcterms:W3CDTF">2018-10-14T22:07:34Z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